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V:\0_35-PF\2.Energies&amp;Biosourcés\2. Energie\Méthanisation\EQUIFUMIER\ACTION 5\OUTILS\"/>
    </mc:Choice>
  </mc:AlternateContent>
  <xr:revisionPtr revIDLastSave="0" documentId="13_ncr:1_{23FE0975-D7EA-4438-9BE0-D2CA688F9AE1}" xr6:coauthVersionLast="47" xr6:coauthVersionMax="47" xr10:uidLastSave="{00000000-0000-0000-0000-000000000000}"/>
  <bookViews>
    <workbookView xWindow="-120" yWindow="-120" windowWidth="29040" windowHeight="15840" xr2:uid="{00000000-000D-0000-FFFF-FFFF00000000}"/>
  </bookViews>
  <sheets>
    <sheet name="Mode d'emploi" sheetId="8" r:id="rId1"/>
    <sheet name="Estimation CH4" sheetId="7" r:id="rId2"/>
    <sheet name="Dmax" sheetId="9" r:id="rId3"/>
    <sheet name="Données"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7" l="1"/>
  <c r="D6" i="7"/>
  <c r="D7" i="7"/>
  <c r="D8" i="7"/>
  <c r="D9" i="7"/>
  <c r="D10" i="7"/>
  <c r="D11" i="7"/>
  <c r="D12" i="7"/>
  <c r="D4" i="7"/>
  <c r="B13" i="9"/>
  <c r="D13" i="7" l="1"/>
  <c r="E8" i="7" s="1"/>
  <c r="D14" i="7" l="1"/>
  <c r="D18" i="7" l="1"/>
  <c r="D15" i="7"/>
  <c r="D19" i="7" l="1"/>
  <c r="D20" i="7" s="1"/>
  <c r="D23" i="7" s="1"/>
  <c r="D21" i="7"/>
  <c r="D22" i="7" s="1"/>
</calcChain>
</file>

<file path=xl/sharedStrings.xml><?xml version="1.0" encoding="utf-8"?>
<sst xmlns="http://schemas.openxmlformats.org/spreadsheetml/2006/main" count="74" uniqueCount="54">
  <si>
    <t>Fumier sur paille</t>
  </si>
  <si>
    <t>Crottin seul</t>
  </si>
  <si>
    <t>Type d'effluent</t>
  </si>
  <si>
    <t>Fumier sur copeaux</t>
  </si>
  <si>
    <t>Non précisé</t>
  </si>
  <si>
    <t>Puissance du cogénérateur (kWelec)</t>
  </si>
  <si>
    <t>Energie primaire dispo (kWPCI/an)</t>
  </si>
  <si>
    <t>Electricité produite (kWelec/an)</t>
  </si>
  <si>
    <t>Energie thermique récupérée (kWth/an)</t>
  </si>
  <si>
    <t>Chaleur valorisable (kWth/an)</t>
  </si>
  <si>
    <t>Capacité d'injection (Nm3/h)</t>
  </si>
  <si>
    <r>
      <t>Estimation (m</t>
    </r>
    <r>
      <rPr>
        <b/>
        <vertAlign val="superscript"/>
        <sz val="11"/>
        <color theme="1"/>
        <rFont val="Calibri"/>
        <family val="2"/>
        <scheme val="minor"/>
      </rPr>
      <t xml:space="preserve">3 </t>
    </r>
    <r>
      <rPr>
        <b/>
        <sz val="11"/>
        <color theme="1"/>
        <rFont val="Calibri"/>
        <family val="2"/>
        <scheme val="minor"/>
      </rPr>
      <t>CH4/an)</t>
    </r>
  </si>
  <si>
    <t>TOTAL  (m3 CH4/an)</t>
  </si>
  <si>
    <t>TOTAL  (kWelec/an)</t>
  </si>
  <si>
    <t>Durée de stockage avant digestion</t>
  </si>
  <si>
    <t>Quantité (tMB/an)</t>
  </si>
  <si>
    <t>0-7 Jours</t>
  </si>
  <si>
    <t>7-30 Jours</t>
  </si>
  <si>
    <t>1-6 Mois</t>
  </si>
  <si>
    <t>&gt; 6 Mois</t>
  </si>
  <si>
    <t>TOTAL (tMB/an)</t>
  </si>
  <si>
    <r>
      <t>Potentiel méthanogène moyen (m</t>
    </r>
    <r>
      <rPr>
        <b/>
        <vertAlign val="superscript"/>
        <sz val="11"/>
        <color theme="1"/>
        <rFont val="Calibri"/>
        <family val="2"/>
        <scheme val="minor"/>
      </rPr>
      <t>3</t>
    </r>
    <r>
      <rPr>
        <b/>
        <sz val="11"/>
        <color theme="1"/>
        <rFont val="Calibri"/>
        <family val="2"/>
        <scheme val="minor"/>
      </rPr>
      <t xml:space="preserve"> CH</t>
    </r>
    <r>
      <rPr>
        <b/>
        <vertAlign val="subscript"/>
        <sz val="11"/>
        <color theme="1"/>
        <rFont val="Calibri"/>
        <family val="2"/>
        <scheme val="minor"/>
      </rPr>
      <t>4</t>
    </r>
    <r>
      <rPr>
        <b/>
        <sz val="11"/>
        <color theme="1"/>
        <rFont val="Calibri"/>
        <family val="2"/>
        <scheme val="minor"/>
      </rPr>
      <t>/tMO)</t>
    </r>
  </si>
  <si>
    <r>
      <t>Potentiel méthanogène moyen (m</t>
    </r>
    <r>
      <rPr>
        <b/>
        <vertAlign val="superscript"/>
        <sz val="11"/>
        <color theme="1"/>
        <rFont val="Calibri"/>
        <family val="2"/>
        <scheme val="minor"/>
      </rPr>
      <t>3</t>
    </r>
    <r>
      <rPr>
        <b/>
        <sz val="11"/>
        <color theme="1"/>
        <rFont val="Calibri"/>
        <family val="2"/>
        <scheme val="minor"/>
      </rPr>
      <t xml:space="preserve"> CH</t>
    </r>
    <r>
      <rPr>
        <b/>
        <vertAlign val="subscript"/>
        <sz val="11"/>
        <color theme="1"/>
        <rFont val="Calibri"/>
        <family val="2"/>
        <scheme val="minor"/>
      </rPr>
      <t>4</t>
    </r>
    <r>
      <rPr>
        <b/>
        <sz val="11"/>
        <color theme="1"/>
        <rFont val="Calibri"/>
        <family val="2"/>
        <scheme val="minor"/>
      </rPr>
      <t>/tMB)</t>
    </r>
  </si>
  <si>
    <t>Part de fumier sur copeaux trop élévé (&gt;30%)</t>
  </si>
  <si>
    <t>Part de fumier sur copeaux moyen (&gt;20%)</t>
  </si>
  <si>
    <t>Part de fumier sur copeaux faible (&lt;20%)</t>
  </si>
  <si>
    <t>EXPLOITATION</t>
  </si>
  <si>
    <t>Dmax</t>
  </si>
  <si>
    <t xml:space="preserve">Type </t>
  </si>
  <si>
    <t>Distance (km)</t>
  </si>
  <si>
    <t>Quels gisements équins avez-vous identifié ?</t>
  </si>
  <si>
    <t>Outil de calcul EQUIFUMIER</t>
  </si>
  <si>
    <t>Réalisé par</t>
  </si>
  <si>
    <t xml:space="preserve">Financé par </t>
  </si>
  <si>
    <t xml:space="preserve">En partenariat avec </t>
  </si>
  <si>
    <t>Calcul de la distance maximale d'approvisionnement</t>
  </si>
  <si>
    <r>
      <t xml:space="preserve">Pour les effluents solides (transport en benne de 16 m3) : </t>
    </r>
    <r>
      <rPr>
        <b/>
        <sz val="11"/>
        <color theme="1"/>
        <rFont val="Calibri"/>
        <family val="2"/>
        <scheme val="minor"/>
      </rPr>
      <t>61€</t>
    </r>
    <r>
      <rPr>
        <sz val="11"/>
        <color theme="1"/>
        <rFont val="Calibri"/>
        <family val="2"/>
        <scheme val="minor"/>
      </rPr>
      <t xml:space="preserve">
Pour les effluents liquides (transport par tonne de 18 m3) : </t>
    </r>
    <r>
      <rPr>
        <b/>
        <sz val="11"/>
        <color theme="1"/>
        <rFont val="Calibri"/>
        <family val="2"/>
        <scheme val="minor"/>
      </rPr>
      <t>75€</t>
    </r>
  </si>
  <si>
    <t>En moyenne : 20 km/h</t>
  </si>
  <si>
    <r>
      <t xml:space="preserve">Pour les effluents solides : </t>
    </r>
    <r>
      <rPr>
        <b/>
        <sz val="11"/>
        <color theme="1"/>
        <rFont val="Calibri"/>
        <family val="2"/>
        <scheme val="minor"/>
      </rPr>
      <t>29 minutes</t>
    </r>
    <r>
      <rPr>
        <sz val="11"/>
        <color theme="1"/>
        <rFont val="Calibri"/>
        <family val="2"/>
        <scheme val="minor"/>
      </rPr>
      <t xml:space="preserve">
Pour les effluents liquides : </t>
    </r>
    <r>
      <rPr>
        <b/>
        <sz val="11"/>
        <color theme="1"/>
        <rFont val="Calibri"/>
        <family val="2"/>
        <scheme val="minor"/>
      </rPr>
      <t>20 minutes</t>
    </r>
  </si>
  <si>
    <t>Voir onglet "Estimation CH4" : puissance du cogénérateur 
Ou à déterminer avec l'exploitant de l'unité</t>
  </si>
  <si>
    <t>A déterminer avec l'exploitant de l'unité</t>
  </si>
  <si>
    <t>En moyenne : 8 000 heures</t>
  </si>
  <si>
    <t>En moyenne : 0,25
Ou à déterminer avec l'exploitant de l'unité</t>
  </si>
  <si>
    <t>Base 50 minutes d'activité pour 1h travaillée</t>
  </si>
  <si>
    <t>ESTIMATION CH4</t>
  </si>
  <si>
    <t>Coût horaire du convoi</t>
  </si>
  <si>
    <t xml:space="preserve">Vitesse de déplacement du tracteur </t>
  </si>
  <si>
    <t>Temps de chargement/déchargement</t>
  </si>
  <si>
    <t>Puissance électrique du méthaniseur</t>
  </si>
  <si>
    <t>Coût rachat électricité</t>
  </si>
  <si>
    <t>Fonctionnement annuel moteur</t>
  </si>
  <si>
    <t>Ratio financier charges/produits du méthaniseur</t>
  </si>
  <si>
    <t>Facteur de compensation du temps d'inactivité horaire</t>
  </si>
  <si>
    <t>Estimation moyenne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</si>
</sst>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b/>
      <vertAlign val="subscript"/>
      <sz val="11"/>
      <color theme="1"/>
      <name val="Calibri"/>
      <family val="2"/>
      <scheme val="minor"/>
    </font>
    <font>
      <sz val="1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11"/>
      <color theme="1"/>
      <name val="Calibri"/>
      <family val="2"/>
    </font>
    <font>
      <b/>
      <sz val="28"/>
      <color theme="7" tint="-0.249977111117893"/>
      <name val="Calibri"/>
      <family val="2"/>
      <scheme val="minor"/>
    </font>
    <font>
      <i/>
      <sz val="11"/>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4"/>
      </right>
      <top style="medium">
        <color indexed="64"/>
      </top>
      <bottom style="medium">
        <color indexed="64"/>
      </bottom>
      <diagonal/>
    </border>
    <border>
      <left style="thin">
        <color theme="4"/>
      </left>
      <right style="thin">
        <color indexed="64"/>
      </right>
      <top style="medium">
        <color indexed="64"/>
      </top>
      <bottom style="medium">
        <color indexed="64"/>
      </bottom>
      <diagonal/>
    </border>
    <border>
      <left/>
      <right style="thin">
        <color theme="4"/>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4"/>
      </left>
      <right/>
      <top/>
      <bottom style="thin">
        <color theme="4"/>
      </bottom>
      <diagonal/>
    </border>
    <border>
      <left style="thin">
        <color theme="4"/>
      </left>
      <right/>
      <top style="thin">
        <color theme="4"/>
      </top>
      <bottom style="thin">
        <color theme="4"/>
      </bottom>
      <diagonal/>
    </border>
    <border>
      <left style="thin">
        <color theme="4"/>
      </left>
      <right/>
      <top style="thin">
        <color theme="4"/>
      </top>
      <bottom/>
      <diagonal/>
    </border>
    <border>
      <left style="thin">
        <color theme="4"/>
      </left>
      <right/>
      <top style="medium">
        <color indexed="64"/>
      </top>
      <bottom style="thin">
        <color theme="4"/>
      </bottom>
      <diagonal/>
    </border>
    <border>
      <left style="thin">
        <color theme="4"/>
      </left>
      <right/>
      <top style="thin">
        <color theme="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91">
    <xf numFmtId="0" fontId="0" fillId="0" borderId="0" xfId="0"/>
    <xf numFmtId="0" fontId="0" fillId="0" borderId="0" xfId="0"/>
    <xf numFmtId="0" fontId="0" fillId="0" borderId="2" xfId="0" applyBorder="1"/>
    <xf numFmtId="0" fontId="1" fillId="2" borderId="3" xfId="0" applyFont="1" applyFill="1" applyBorder="1"/>
    <xf numFmtId="0" fontId="0" fillId="0" borderId="4" xfId="0" applyBorder="1"/>
    <xf numFmtId="0" fontId="0" fillId="0" borderId="0" xfId="0" applyBorder="1"/>
    <xf numFmtId="0" fontId="1" fillId="0" borderId="0" xfId="0" applyFont="1"/>
    <xf numFmtId="0" fontId="0" fillId="0" borderId="0" xfId="0" applyAlignment="1">
      <alignment horizontal="left"/>
    </xf>
    <xf numFmtId="0" fontId="0" fillId="0" borderId="1" xfId="0" applyFont="1" applyBorder="1"/>
    <xf numFmtId="0" fontId="0" fillId="0" borderId="6" xfId="0" applyFont="1" applyBorder="1"/>
    <xf numFmtId="0" fontId="0" fillId="6" borderId="7" xfId="0" applyFill="1" applyBorder="1" applyAlignment="1">
      <alignment horizontal="left"/>
    </xf>
    <xf numFmtId="0" fontId="0" fillId="8" borderId="8" xfId="0" applyFill="1" applyBorder="1" applyAlignment="1">
      <alignment horizontal="left"/>
    </xf>
    <xf numFmtId="0" fontId="0" fillId="9" borderId="7" xfId="0" applyFill="1" applyBorder="1" applyAlignment="1">
      <alignment horizontal="left"/>
    </xf>
    <xf numFmtId="0" fontId="0" fillId="7" borderId="8" xfId="0" applyFill="1" applyBorder="1" applyAlignment="1">
      <alignment horizontal="left"/>
    </xf>
    <xf numFmtId="0" fontId="0" fillId="9" borderId="8" xfId="0" applyFill="1" applyBorder="1" applyAlignment="1">
      <alignment horizontal="left"/>
    </xf>
    <xf numFmtId="0" fontId="0" fillId="5" borderId="5" xfId="0" applyFill="1" applyBorder="1" applyAlignment="1">
      <alignment horizontal="left"/>
    </xf>
    <xf numFmtId="0" fontId="0" fillId="0" borderId="1" xfId="0" applyBorder="1"/>
    <xf numFmtId="0" fontId="0" fillId="0" borderId="6" xfId="0" applyBorder="1"/>
    <xf numFmtId="0" fontId="0" fillId="0" borderId="3" xfId="0" applyBorder="1"/>
    <xf numFmtId="0" fontId="0" fillId="11" borderId="5" xfId="0" applyFill="1" applyBorder="1"/>
    <xf numFmtId="0" fontId="4" fillId="3" borderId="7" xfId="0" applyFont="1" applyFill="1" applyBorder="1"/>
    <xf numFmtId="0" fontId="0" fillId="10" borderId="8" xfId="0" applyFill="1" applyBorder="1"/>
    <xf numFmtId="0" fontId="0" fillId="5" borderId="7" xfId="0" applyFill="1" applyBorder="1" applyAlignment="1">
      <alignment horizontal="left"/>
    </xf>
    <xf numFmtId="0" fontId="0" fillId="0" borderId="6" xfId="0" applyNumberForma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2" borderId="6" xfId="0" applyFont="1" applyFill="1" applyBorder="1"/>
    <xf numFmtId="0" fontId="9" fillId="0" borderId="0" xfId="0" applyFont="1"/>
    <xf numFmtId="0" fontId="10" fillId="0" borderId="0" xfId="0" applyFont="1"/>
    <xf numFmtId="0" fontId="1" fillId="0" borderId="17" xfId="0" applyFont="1" applyBorder="1" applyAlignment="1">
      <alignment horizontal="left" vertical="center"/>
    </xf>
    <xf numFmtId="0" fontId="0" fillId="0" borderId="0" xfId="0" applyAlignment="1">
      <alignment vertical="center"/>
    </xf>
    <xf numFmtId="0" fontId="1" fillId="0" borderId="18" xfId="0" applyFont="1" applyBorder="1" applyAlignment="1">
      <alignment horizontal="left"/>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center"/>
    </xf>
    <xf numFmtId="0" fontId="1" fillId="2" borderId="16" xfId="0" applyFont="1" applyFill="1" applyBorder="1" applyAlignment="1">
      <alignment horizontal="center"/>
    </xf>
    <xf numFmtId="0" fontId="8" fillId="0" borderId="18" xfId="0" applyFont="1" applyBorder="1" applyAlignment="1">
      <alignment horizontal="left"/>
    </xf>
    <xf numFmtId="0" fontId="1" fillId="2" borderId="15" xfId="0" applyFont="1" applyFill="1" applyBorder="1" applyAlignment="1">
      <alignment horizontal="left"/>
    </xf>
    <xf numFmtId="0" fontId="0" fillId="0" borderId="7" xfId="0" applyBorder="1" applyAlignment="1">
      <alignment horizontal="left" vertical="center" wrapText="1"/>
    </xf>
    <xf numFmtId="0" fontId="8" fillId="0" borderId="18"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8" fillId="0" borderId="20" xfId="0" applyFont="1" applyBorder="1" applyAlignment="1">
      <alignment horizontal="left" vertical="center" wrapText="1"/>
    </xf>
    <xf numFmtId="0" fontId="0" fillId="0" borderId="8" xfId="0" applyBorder="1" applyAlignment="1">
      <alignment horizontal="left" vertical="center"/>
    </xf>
    <xf numFmtId="0" fontId="0" fillId="4" borderId="24" xfId="0"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9" xfId="0" applyFont="1" applyFill="1" applyBorder="1" applyAlignment="1" applyProtection="1">
      <alignment horizont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18" xfId="0" applyFill="1" applyBorder="1" applyProtection="1">
      <protection locked="0"/>
    </xf>
    <xf numFmtId="0" fontId="0" fillId="4" borderId="19" xfId="0" applyFill="1" applyBorder="1" applyProtection="1">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6" fillId="0" borderId="0" xfId="0" applyFont="1" applyBorder="1" applyAlignment="1">
      <alignment horizontal="center"/>
    </xf>
    <xf numFmtId="0" fontId="7" fillId="0" borderId="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4" borderId="9" xfId="0" applyFont="1" applyFill="1" applyBorder="1" applyAlignment="1">
      <alignment horizontal="center"/>
    </xf>
    <xf numFmtId="0" fontId="4" fillId="4" borderId="25" xfId="0" applyFont="1" applyFill="1" applyBorder="1" applyAlignment="1">
      <alignment horizontal="center" vertical="center"/>
    </xf>
    <xf numFmtId="0" fontId="11" fillId="0" borderId="0" xfId="0" applyFont="1"/>
    <xf numFmtId="164" fontId="0" fillId="0" borderId="2" xfId="0" applyNumberFormat="1" applyBorder="1" applyAlignment="1">
      <alignment horizontal="center" vertical="center"/>
    </xf>
    <xf numFmtId="164" fontId="0" fillId="0" borderId="0" xfId="0" applyNumberFormat="1" applyBorder="1" applyAlignment="1">
      <alignment horizontal="center" vertical="center"/>
    </xf>
    <xf numFmtId="164" fontId="0" fillId="0" borderId="4" xfId="0" applyNumberForma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4" borderId="26" xfId="0" applyFill="1" applyBorder="1" applyAlignment="1" applyProtection="1">
      <alignment horizontal="center"/>
      <protection locked="0"/>
    </xf>
    <xf numFmtId="0" fontId="0" fillId="4" borderId="27" xfId="0" applyFill="1" applyBorder="1" applyAlignment="1" applyProtection="1">
      <alignment horizontal="center"/>
      <protection locked="0"/>
    </xf>
    <xf numFmtId="0" fontId="0" fillId="4" borderId="28" xfId="0" applyFill="1" applyBorder="1" applyAlignment="1" applyProtection="1">
      <alignment horizontal="center"/>
      <protection locked="0"/>
    </xf>
    <xf numFmtId="0" fontId="0" fillId="4" borderId="29" xfId="0" applyFill="1" applyBorder="1" applyAlignment="1" applyProtection="1">
      <alignment horizontal="center"/>
      <protection locked="0"/>
    </xf>
    <xf numFmtId="0" fontId="0" fillId="4" borderId="30" xfId="0" applyFill="1" applyBorder="1" applyAlignment="1" applyProtection="1">
      <alignment horizontal="center"/>
      <protection locked="0"/>
    </xf>
    <xf numFmtId="1" fontId="0" fillId="0" borderId="31" xfId="0" applyNumberFormat="1" applyBorder="1" applyAlignment="1">
      <alignment horizontal="center"/>
    </xf>
    <xf numFmtId="1" fontId="0" fillId="0" borderId="9" xfId="0" applyNumberFormat="1" applyBorder="1" applyAlignment="1">
      <alignment horizontal="center"/>
    </xf>
    <xf numFmtId="1" fontId="0" fillId="0" borderId="25" xfId="0" applyNumberFormat="1" applyBorder="1" applyAlignment="1">
      <alignment horizontal="center"/>
    </xf>
    <xf numFmtId="0" fontId="0" fillId="2" borderId="8" xfId="0" applyFill="1" applyBorder="1" applyAlignment="1">
      <alignment horizontal="center"/>
    </xf>
    <xf numFmtId="1" fontId="0" fillId="2" borderId="5" xfId="0" applyNumberFormat="1" applyFill="1" applyBorder="1" applyAlignment="1">
      <alignment horizontal="center"/>
    </xf>
    <xf numFmtId="1" fontId="0" fillId="2" borderId="8" xfId="0" applyNumberFormat="1" applyFill="1" applyBorder="1" applyAlignment="1">
      <alignment horizontal="center"/>
    </xf>
    <xf numFmtId="1" fontId="0" fillId="0" borderId="5" xfId="0" applyNumberFormat="1" applyBorder="1" applyAlignment="1">
      <alignment horizontal="center"/>
    </xf>
    <xf numFmtId="1" fontId="0" fillId="0" borderId="7" xfId="0" applyNumberFormat="1" applyBorder="1" applyAlignment="1">
      <alignment horizontal="center"/>
    </xf>
    <xf numFmtId="1" fontId="1" fillId="2" borderId="7" xfId="0" applyNumberFormat="1" applyFont="1" applyFill="1" applyBorder="1" applyAlignment="1">
      <alignment horizontal="center"/>
    </xf>
    <xf numFmtId="1" fontId="1" fillId="2" borderId="8" xfId="0" applyNumberFormat="1"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560070</xdr:colOff>
      <xdr:row>3</xdr:row>
      <xdr:rowOff>22860</xdr:rowOff>
    </xdr:from>
    <xdr:to>
      <xdr:col>6</xdr:col>
      <xdr:colOff>712470</xdr:colOff>
      <xdr:row>25</xdr:row>
      <xdr:rowOff>76200</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560070" y="1975485"/>
          <a:ext cx="6467475" cy="42443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lang="fr-FR" sz="1100" b="1"/>
            <a:t>Quel est le principe de cet outil ? </a:t>
          </a:r>
        </a:p>
        <a:p>
          <a:pPr algn="l"/>
          <a:r>
            <a:rPr lang="fr-FR" sz="1100"/>
            <a:t>L'outil de calcul EQUIFUMIER</a:t>
          </a:r>
          <a:r>
            <a:rPr lang="fr-FR" sz="1100" baseline="0"/>
            <a:t> permet d'estimer la rentabilité énergétique de l'utilisation d'effluents équins en méthanisation. Pour cela, l'outil prend en compte le type de l'effluent, son tonnage et son transport vers l'unité s'il est nécessaire.</a:t>
          </a:r>
        </a:p>
        <a:p>
          <a:pPr algn="l"/>
          <a:r>
            <a:rPr lang="fr-FR" sz="1100" baseline="0"/>
            <a:t>Vous pouvez ainsi effectuer une estimation à partir de valeurs moyennes de potentiels méthanogènes. </a:t>
          </a:r>
        </a:p>
        <a:p>
          <a:pPr marL="0" marR="0" indent="0" algn="l"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effectLst/>
              <a:latin typeface="+mn-lt"/>
              <a:ea typeface="+mn-ea"/>
              <a:cs typeface="+mn-cs"/>
            </a:rPr>
            <a:t>Dans le cas où vos seuls intrants sont des effluents de chevaux, vous pouvez vous référer à l'encadré "EXPLOITATION". Des valeurs de puissance en cogénération ou de capacité d'injection y sont présentées.</a:t>
          </a:r>
          <a:endParaRPr lang="fr-FR">
            <a:effectLst/>
          </a:endParaRPr>
        </a:p>
        <a:p>
          <a:pPr algn="l"/>
          <a:endParaRPr lang="fr-FR" sz="1100" baseline="0"/>
        </a:p>
        <a:p>
          <a:pPr algn="l"/>
          <a:r>
            <a:rPr lang="fr-FR" sz="1100" b="1">
              <a:solidFill>
                <a:schemeClr val="dk1"/>
              </a:solidFill>
              <a:effectLst/>
              <a:latin typeface="+mn-lt"/>
              <a:ea typeface="+mn-ea"/>
              <a:cs typeface="+mn-cs"/>
            </a:rPr>
            <a:t>Onglet "Estimation CH4"</a:t>
          </a:r>
        </a:p>
        <a:p>
          <a:pPr algn="l"/>
          <a:r>
            <a:rPr lang="fr-FR" sz="1100" b="0" baseline="0"/>
            <a:t>1) Renseignez les quantités d'effluents (</a:t>
          </a:r>
          <a:r>
            <a:rPr lang="fr-FR" sz="1100" b="0" u="sng" baseline="0"/>
            <a:t>en tonnes</a:t>
          </a:r>
          <a:r>
            <a:rPr lang="fr-FR" sz="1100" b="0" baseline="0"/>
            <a:t>) dans les cases </a:t>
          </a:r>
          <a:r>
            <a:rPr lang="fr-FR" sz="1100" b="1" baseline="0">
              <a:solidFill>
                <a:schemeClr val="tx2">
                  <a:lumMod val="60000"/>
                  <a:lumOff val="40000"/>
                </a:schemeClr>
              </a:solidFill>
            </a:rPr>
            <a:t>en bleu </a:t>
          </a:r>
          <a:r>
            <a:rPr lang="fr-FR" sz="1100" b="0" baseline="0"/>
            <a:t>correspondantes. </a:t>
          </a:r>
        </a:p>
        <a:p>
          <a:pPr algn="l"/>
          <a:r>
            <a:rPr lang="fr-FR" sz="1100" b="0" baseline="0"/>
            <a:t>Choisissez d'abord un type d'effluent. </a:t>
          </a:r>
        </a:p>
        <a:p>
          <a:pPr algn="l"/>
          <a:r>
            <a:rPr lang="fr-FR" sz="1100" b="0" baseline="0"/>
            <a:t>Ensuite, choisissez une durée de stockage de cet effluent avant mise dans le digesteur. Si la durée de stockage avant digestion de votre effluent ne correspond à aucune </a:t>
          </a:r>
          <a:r>
            <a:rPr lang="fr-FR" sz="1100" b="0" baseline="0">
              <a:solidFill>
                <a:schemeClr val="dk1"/>
              </a:solidFill>
              <a:effectLst/>
              <a:latin typeface="+mn-lt"/>
              <a:ea typeface="+mn-ea"/>
              <a:cs typeface="+mn-cs"/>
            </a:rPr>
            <a:t>catégorie, choisir "Non précisé".</a:t>
          </a:r>
        </a:p>
        <a:p>
          <a:pPr algn="l"/>
          <a:r>
            <a:rPr lang="fr-FR" sz="1100" b="0" baseline="0">
              <a:solidFill>
                <a:schemeClr val="dk1"/>
              </a:solidFill>
              <a:effectLst/>
              <a:latin typeface="+mn-lt"/>
              <a:ea typeface="+mn-ea"/>
              <a:cs typeface="+mn-cs"/>
            </a:rPr>
            <a:t>2) L'outil calcule ses estimations dans les cases </a:t>
          </a:r>
          <a:r>
            <a:rPr lang="fr-FR" sz="1100" b="1" baseline="0">
              <a:solidFill>
                <a:srgbClr val="FFCC00"/>
              </a:solidFill>
              <a:effectLst/>
              <a:latin typeface="+mn-lt"/>
              <a:ea typeface="+mn-ea"/>
              <a:cs typeface="+mn-cs"/>
            </a:rPr>
            <a:t>en jaune</a:t>
          </a:r>
          <a:r>
            <a:rPr lang="fr-FR" sz="1100" b="0" baseline="0">
              <a:solidFill>
                <a:schemeClr val="dk1"/>
              </a:solidFill>
              <a:effectLst/>
              <a:latin typeface="+mn-lt"/>
              <a:ea typeface="+mn-ea"/>
              <a:cs typeface="+mn-cs"/>
            </a:rPr>
            <a:t>. </a:t>
          </a:r>
        </a:p>
        <a:p>
          <a:pPr algn="l"/>
          <a:endParaRPr lang="fr-FR" sz="1100" b="0" baseline="0">
            <a:solidFill>
              <a:schemeClr val="dk1"/>
            </a:solidFill>
            <a:effectLst/>
            <a:latin typeface="+mn-lt"/>
            <a:ea typeface="+mn-ea"/>
            <a:cs typeface="+mn-cs"/>
          </a:endParaRPr>
        </a:p>
        <a:p>
          <a:pPr algn="l"/>
          <a:r>
            <a:rPr lang="fr-FR" sz="1100" b="1" baseline="0">
              <a:solidFill>
                <a:schemeClr val="dk1"/>
              </a:solidFill>
              <a:effectLst/>
              <a:latin typeface="+mn-lt"/>
              <a:ea typeface="+mn-ea"/>
              <a:cs typeface="+mn-cs"/>
            </a:rPr>
            <a:t>Onglet "Dmax"</a:t>
          </a:r>
        </a:p>
        <a:p>
          <a:pPr marL="0" marR="0" indent="0" algn="l"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effectLst/>
              <a:latin typeface="+mn-lt"/>
              <a:ea typeface="+mn-ea"/>
              <a:cs typeface="+mn-cs"/>
            </a:rPr>
            <a:t>1) Renseignez les valeurs dans les cases </a:t>
          </a:r>
          <a:r>
            <a:rPr lang="fr-FR" sz="1100" b="1" baseline="0">
              <a:solidFill>
                <a:schemeClr val="tx2">
                  <a:lumMod val="60000"/>
                  <a:lumOff val="40000"/>
                </a:schemeClr>
              </a:solidFill>
              <a:effectLst/>
              <a:latin typeface="+mn-lt"/>
              <a:ea typeface="+mn-ea"/>
              <a:cs typeface="+mn-cs"/>
            </a:rPr>
            <a:t>en bleu </a:t>
          </a:r>
          <a:r>
            <a:rPr lang="fr-FR" sz="1100" b="0" baseline="0">
              <a:solidFill>
                <a:schemeClr val="dk1"/>
              </a:solidFill>
              <a:effectLst/>
              <a:latin typeface="+mn-lt"/>
              <a:ea typeface="+mn-ea"/>
              <a:cs typeface="+mn-cs"/>
            </a:rPr>
            <a:t>correspondantes. Lorsque cela est précisé, référez-vous aux valeurs indiquées dans le tableau.</a:t>
          </a:r>
          <a:endParaRPr lang="fr-FR">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effectLst/>
              <a:latin typeface="+mn-lt"/>
              <a:ea typeface="+mn-ea"/>
              <a:cs typeface="+mn-cs"/>
            </a:rPr>
            <a:t>2) L'outil calcule son estimation dans la case </a:t>
          </a:r>
          <a:r>
            <a:rPr lang="fr-FR" sz="1100" b="1" baseline="0">
              <a:solidFill>
                <a:srgbClr val="FFCC00"/>
              </a:solidFill>
              <a:effectLst/>
              <a:latin typeface="+mn-lt"/>
              <a:ea typeface="+mn-ea"/>
              <a:cs typeface="+mn-cs"/>
            </a:rPr>
            <a:t>en jaune</a:t>
          </a:r>
          <a:r>
            <a:rPr lang="fr-FR" sz="1100" b="0" baseline="0">
              <a:solidFill>
                <a:schemeClr val="dk1"/>
              </a:solidFill>
              <a:effectLst/>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effectLst/>
              <a:latin typeface="+mn-lt"/>
              <a:ea typeface="+mn-ea"/>
              <a:cs typeface="+mn-cs"/>
            </a:rPr>
            <a:t>3) Renseignez vos gisements (type, distance) dans les cases </a:t>
          </a:r>
          <a:r>
            <a:rPr lang="fr-FR" sz="1100" b="1" baseline="0">
              <a:solidFill>
                <a:schemeClr val="tx2">
                  <a:lumMod val="60000"/>
                  <a:lumOff val="40000"/>
                </a:schemeClr>
              </a:solidFill>
              <a:effectLst/>
              <a:latin typeface="+mn-lt"/>
              <a:ea typeface="+mn-ea"/>
              <a:cs typeface="+mn-cs"/>
            </a:rPr>
            <a:t>en bleu </a:t>
          </a:r>
          <a:r>
            <a:rPr lang="fr-FR" sz="1100" b="0" baseline="0">
              <a:solidFill>
                <a:schemeClr val="dk1"/>
              </a:solidFill>
              <a:effectLst/>
              <a:latin typeface="+mn-lt"/>
              <a:ea typeface="+mn-ea"/>
              <a:cs typeface="+mn-cs"/>
            </a:rPr>
            <a:t>du tableau de droite afin de comparer les distances réelles avec la distance max calculée. </a:t>
          </a:r>
          <a:endParaRPr lang="fr-FR" sz="1100" b="1" baseline="0">
            <a:solidFill>
              <a:schemeClr val="dk1"/>
            </a:solidFill>
            <a:effectLst/>
            <a:latin typeface="+mn-lt"/>
            <a:ea typeface="+mn-ea"/>
            <a:cs typeface="+mn-cs"/>
          </a:endParaRPr>
        </a:p>
        <a:p>
          <a:pPr algn="l"/>
          <a:endParaRPr lang="fr-FR" sz="1100" b="0" baseline="0">
            <a:solidFill>
              <a:schemeClr val="dk1"/>
            </a:solidFill>
            <a:effectLst/>
            <a:latin typeface="+mn-lt"/>
            <a:ea typeface="+mn-ea"/>
            <a:cs typeface="+mn-cs"/>
          </a:endParaRPr>
        </a:p>
        <a:p>
          <a:pPr algn="l"/>
          <a:r>
            <a:rPr lang="fr-FR" sz="1100" b="1" baseline="0">
              <a:solidFill>
                <a:schemeClr val="dk1"/>
              </a:solidFill>
              <a:effectLst/>
              <a:latin typeface="+mn-lt"/>
              <a:ea typeface="+mn-ea"/>
              <a:cs typeface="+mn-cs"/>
            </a:rPr>
            <a:t>Onglet "Données"</a:t>
          </a:r>
        </a:p>
        <a:p>
          <a:pPr algn="l"/>
          <a:r>
            <a:rPr lang="fr-FR" sz="1100" b="0" baseline="0">
              <a:solidFill>
                <a:schemeClr val="dk1"/>
              </a:solidFill>
              <a:effectLst/>
              <a:latin typeface="+mn-lt"/>
              <a:ea typeface="+mn-ea"/>
              <a:cs typeface="+mn-cs"/>
            </a:rPr>
            <a:t>Cet onglet précise les données utilisées pour les calculs de l'onglet "Estimation CH4".</a:t>
          </a:r>
        </a:p>
      </xdr:txBody>
    </xdr:sp>
    <xdr:clientData/>
  </xdr:twoCellAnchor>
  <xdr:oneCellAnchor>
    <xdr:from>
      <xdr:col>4</xdr:col>
      <xdr:colOff>731520</xdr:colOff>
      <xdr:row>6</xdr:row>
      <xdr:rowOff>106680</xdr:rowOff>
    </xdr:from>
    <xdr:ext cx="184731" cy="264560"/>
    <xdr:sp macro="" textlink="">
      <xdr:nvSpPr>
        <xdr:cNvPr id="3" name="ZoneTexte 2">
          <a:extLst>
            <a:ext uri="{FF2B5EF4-FFF2-40B4-BE49-F238E27FC236}">
              <a16:creationId xmlns:a16="http://schemas.microsoft.com/office/drawing/2014/main" id="{00000000-0008-0000-0400-000003000000}"/>
            </a:ext>
          </a:extLst>
        </xdr:cNvPr>
        <xdr:cNvSpPr txBox="1"/>
      </xdr:nvSpPr>
      <xdr:spPr>
        <a:xfrm>
          <a:off x="390144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8</xdr:col>
      <xdr:colOff>49908</xdr:colOff>
      <xdr:row>3</xdr:row>
      <xdr:rowOff>76200</xdr:rowOff>
    </xdr:from>
    <xdr:to>
      <xdr:col>10</xdr:col>
      <xdr:colOff>19050</xdr:colOff>
      <xdr:row>12</xdr:row>
      <xdr:rowOff>45210</xdr:rowOff>
    </xdr:to>
    <xdr:pic>
      <xdr:nvPicPr>
        <xdr:cNvPr id="5" name="Image 4">
          <a:extLst>
            <a:ext uri="{FF2B5EF4-FFF2-40B4-BE49-F238E27FC236}">
              <a16:creationId xmlns:a16="http://schemas.microsoft.com/office/drawing/2014/main" id="{74554D6E-8611-4266-BA56-0CD62E042D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8033" y="723900"/>
          <a:ext cx="1512192" cy="1683510"/>
        </a:xfrm>
        <a:prstGeom prst="rect">
          <a:avLst/>
        </a:prstGeom>
      </xdr:spPr>
    </xdr:pic>
    <xdr:clientData/>
  </xdr:twoCellAnchor>
  <xdr:twoCellAnchor editAs="oneCell">
    <xdr:from>
      <xdr:col>0</xdr:col>
      <xdr:colOff>114300</xdr:colOff>
      <xdr:row>28</xdr:row>
      <xdr:rowOff>19050</xdr:rowOff>
    </xdr:from>
    <xdr:to>
      <xdr:col>0</xdr:col>
      <xdr:colOff>2381250</xdr:colOff>
      <xdr:row>34</xdr:row>
      <xdr:rowOff>99977</xdr:rowOff>
    </xdr:to>
    <xdr:pic>
      <xdr:nvPicPr>
        <xdr:cNvPr id="7" name="Image 6">
          <a:extLst>
            <a:ext uri="{FF2B5EF4-FFF2-40B4-BE49-F238E27FC236}">
              <a16:creationId xmlns:a16="http://schemas.microsoft.com/office/drawing/2014/main" id="{97B453C4-D74F-4765-B8D2-2EC2EFA6AE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5619750"/>
          <a:ext cx="2266950" cy="1223927"/>
        </a:xfrm>
        <a:prstGeom prst="rect">
          <a:avLst/>
        </a:prstGeom>
      </xdr:spPr>
    </xdr:pic>
    <xdr:clientData/>
  </xdr:twoCellAnchor>
  <xdr:twoCellAnchor editAs="oneCell">
    <xdr:from>
      <xdr:col>1</xdr:col>
      <xdr:colOff>0</xdr:colOff>
      <xdr:row>29</xdr:row>
      <xdr:rowOff>95250</xdr:rowOff>
    </xdr:from>
    <xdr:to>
      <xdr:col>4</xdr:col>
      <xdr:colOff>293158</xdr:colOff>
      <xdr:row>32</xdr:row>
      <xdr:rowOff>152400</xdr:rowOff>
    </xdr:to>
    <xdr:pic>
      <xdr:nvPicPr>
        <xdr:cNvPr id="9" name="Image 8">
          <a:extLst>
            <a:ext uri="{FF2B5EF4-FFF2-40B4-BE49-F238E27FC236}">
              <a16:creationId xmlns:a16="http://schemas.microsoft.com/office/drawing/2014/main" id="{4B686360-57A7-4A81-B11E-39026CAAD4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57450" y="5886450"/>
          <a:ext cx="2607733" cy="628650"/>
        </a:xfrm>
        <a:prstGeom prst="rect">
          <a:avLst/>
        </a:prstGeom>
      </xdr:spPr>
    </xdr:pic>
    <xdr:clientData/>
  </xdr:twoCellAnchor>
  <xdr:twoCellAnchor editAs="oneCell">
    <xdr:from>
      <xdr:col>4</xdr:col>
      <xdr:colOff>438151</xdr:colOff>
      <xdr:row>28</xdr:row>
      <xdr:rowOff>1</xdr:rowOff>
    </xdr:from>
    <xdr:to>
      <xdr:col>7</xdr:col>
      <xdr:colOff>238126</xdr:colOff>
      <xdr:row>35</xdr:row>
      <xdr:rowOff>81235</xdr:rowOff>
    </xdr:to>
    <xdr:pic>
      <xdr:nvPicPr>
        <xdr:cNvPr id="11" name="Image 10">
          <a:extLst>
            <a:ext uri="{FF2B5EF4-FFF2-40B4-BE49-F238E27FC236}">
              <a16:creationId xmlns:a16="http://schemas.microsoft.com/office/drawing/2014/main" id="{2CDE2053-1089-4FB7-A0B7-F509B6FCC00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10176" y="5600701"/>
          <a:ext cx="2114550" cy="1414734"/>
        </a:xfrm>
        <a:prstGeom prst="rect">
          <a:avLst/>
        </a:prstGeom>
      </xdr:spPr>
    </xdr:pic>
    <xdr:clientData/>
  </xdr:twoCellAnchor>
  <xdr:twoCellAnchor editAs="oneCell">
    <xdr:from>
      <xdr:col>7</xdr:col>
      <xdr:colOff>542925</xdr:colOff>
      <xdr:row>28</xdr:row>
      <xdr:rowOff>19050</xdr:rowOff>
    </xdr:from>
    <xdr:to>
      <xdr:col>9</xdr:col>
      <xdr:colOff>266700</xdr:colOff>
      <xdr:row>35</xdr:row>
      <xdr:rowOff>41053</xdr:rowOff>
    </xdr:to>
    <xdr:pic>
      <xdr:nvPicPr>
        <xdr:cNvPr id="13" name="Image 12">
          <a:extLst>
            <a:ext uri="{FF2B5EF4-FFF2-40B4-BE49-F238E27FC236}">
              <a16:creationId xmlns:a16="http://schemas.microsoft.com/office/drawing/2014/main" id="{075C373F-D2B8-4960-B1EF-1931A2B2F7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629525" y="5619750"/>
          <a:ext cx="1266825" cy="1355503"/>
        </a:xfrm>
        <a:prstGeom prst="rect">
          <a:avLst/>
        </a:prstGeom>
      </xdr:spPr>
    </xdr:pic>
    <xdr:clientData/>
  </xdr:twoCellAnchor>
  <xdr:twoCellAnchor editAs="oneCell">
    <xdr:from>
      <xdr:col>0</xdr:col>
      <xdr:colOff>19050</xdr:colOff>
      <xdr:row>0</xdr:row>
      <xdr:rowOff>9525</xdr:rowOff>
    </xdr:from>
    <xdr:to>
      <xdr:col>6</xdr:col>
      <xdr:colOff>19050</xdr:colOff>
      <xdr:row>1</xdr:row>
      <xdr:rowOff>5742</xdr:rowOff>
    </xdr:to>
    <xdr:pic>
      <xdr:nvPicPr>
        <xdr:cNvPr id="4" name="Image 3">
          <a:extLst>
            <a:ext uri="{FF2B5EF4-FFF2-40B4-BE49-F238E27FC236}">
              <a16:creationId xmlns:a16="http://schemas.microsoft.com/office/drawing/2014/main" id="{2B045729-06C4-4B45-A8DC-820FDFE8C367}"/>
            </a:ext>
          </a:extLst>
        </xdr:cNvPr>
        <xdr:cNvPicPr>
          <a:picLocks noChangeAspect="1"/>
        </xdr:cNvPicPr>
      </xdr:nvPicPr>
      <xdr:blipFill>
        <a:blip xmlns:r="http://schemas.openxmlformats.org/officeDocument/2006/relationships" r:embed="rId6"/>
        <a:stretch>
          <a:fillRect/>
        </a:stretch>
      </xdr:blipFill>
      <xdr:spPr>
        <a:xfrm>
          <a:off x="19050" y="9525"/>
          <a:ext cx="6315075" cy="1567842"/>
        </a:xfrm>
        <a:prstGeom prst="rect">
          <a:avLst/>
        </a:prstGeom>
      </xdr:spPr>
    </xdr:pic>
    <xdr:clientData/>
  </xdr:twoCellAnchor>
  <xdr:twoCellAnchor editAs="oneCell">
    <xdr:from>
      <xdr:col>8</xdr:col>
      <xdr:colOff>0</xdr:colOff>
      <xdr:row>14</xdr:row>
      <xdr:rowOff>0</xdr:rowOff>
    </xdr:from>
    <xdr:to>
      <xdr:col>10</xdr:col>
      <xdr:colOff>742950</xdr:colOff>
      <xdr:row>20</xdr:row>
      <xdr:rowOff>72775</xdr:rowOff>
    </xdr:to>
    <xdr:pic>
      <xdr:nvPicPr>
        <xdr:cNvPr id="8" name="Image 7">
          <a:extLst>
            <a:ext uri="{FF2B5EF4-FFF2-40B4-BE49-F238E27FC236}">
              <a16:creationId xmlns:a16="http://schemas.microsoft.com/office/drawing/2014/main" id="{9E55A3A0-3DE6-4879-A3DA-5453E5A6C70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858125" y="4048125"/>
          <a:ext cx="2286000" cy="121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28575</xdr:colOff>
      <xdr:row>1</xdr:row>
      <xdr:rowOff>20227</xdr:rowOff>
    </xdr:to>
    <xdr:pic>
      <xdr:nvPicPr>
        <xdr:cNvPr id="3" name="Image 2">
          <a:extLst>
            <a:ext uri="{FF2B5EF4-FFF2-40B4-BE49-F238E27FC236}">
              <a16:creationId xmlns:a16="http://schemas.microsoft.com/office/drawing/2014/main" id="{1835052A-ECB2-40D5-B42A-8580E9B211A5}"/>
            </a:ext>
          </a:extLst>
        </xdr:cNvPr>
        <xdr:cNvPicPr>
          <a:picLocks noChangeAspect="1"/>
        </xdr:cNvPicPr>
      </xdr:nvPicPr>
      <xdr:blipFill>
        <a:blip xmlns:r="http://schemas.openxmlformats.org/officeDocument/2006/relationships" r:embed="rId1"/>
        <a:stretch>
          <a:fillRect/>
        </a:stretch>
      </xdr:blipFill>
      <xdr:spPr>
        <a:xfrm>
          <a:off x="0" y="0"/>
          <a:ext cx="6315075" cy="1591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2581275</xdr:colOff>
      <xdr:row>1</xdr:row>
      <xdr:rowOff>1335</xdr:rowOff>
    </xdr:to>
    <xdr:pic>
      <xdr:nvPicPr>
        <xdr:cNvPr id="2" name="Image 1">
          <a:extLst>
            <a:ext uri="{FF2B5EF4-FFF2-40B4-BE49-F238E27FC236}">
              <a16:creationId xmlns:a16="http://schemas.microsoft.com/office/drawing/2014/main" id="{AEE5D9E2-A66C-4E02-A776-47F6FE01C9AE}"/>
            </a:ext>
          </a:extLst>
        </xdr:cNvPr>
        <xdr:cNvPicPr>
          <a:picLocks noChangeAspect="1"/>
        </xdr:cNvPicPr>
      </xdr:nvPicPr>
      <xdr:blipFill>
        <a:blip xmlns:r="http://schemas.openxmlformats.org/officeDocument/2006/relationships" r:embed="rId1"/>
        <a:stretch>
          <a:fillRect/>
        </a:stretch>
      </xdr:blipFill>
      <xdr:spPr>
        <a:xfrm>
          <a:off x="0" y="0"/>
          <a:ext cx="6391275" cy="16110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tabSelected="1" workbookViewId="0">
      <selection activeCell="K1" sqref="K1"/>
    </sheetView>
  </sheetViews>
  <sheetFormatPr baseColWidth="10" defaultColWidth="11.5703125" defaultRowHeight="15" x14ac:dyDescent="0.25"/>
  <cols>
    <col min="1" max="1" width="36.85546875" style="1" customWidth="1"/>
    <col min="2" max="16384" width="11.5703125" style="1"/>
  </cols>
  <sheetData>
    <row r="1" spans="7:9" ht="123.75" customHeight="1" x14ac:dyDescent="0.55000000000000004">
      <c r="G1" s="29" t="s">
        <v>31</v>
      </c>
    </row>
    <row r="3" spans="7:9" x14ac:dyDescent="0.25">
      <c r="I3" s="30" t="s">
        <v>32</v>
      </c>
    </row>
    <row r="14" spans="7:9" x14ac:dyDescent="0.25">
      <c r="I14" s="30" t="s">
        <v>34</v>
      </c>
    </row>
    <row r="28" spans="1:1" x14ac:dyDescent="0.25">
      <c r="A28" s="30" t="s">
        <v>33</v>
      </c>
    </row>
  </sheetData>
  <sheetProtection algorithmName="SHA-512" hashValue="oUEcr1AbIBEAOSmi3q73Bw4tSoHlTjwZB1KHpI9m2op+CIrWPPaJdli8YqQOCE352m5VVwBzOB6doRDK8paf7A==" saltValue="l2PNDG2oAVQD8VAls5nN2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zoomScaleNormal="100" workbookViewId="0">
      <selection activeCell="F22" sqref="F22"/>
    </sheetView>
  </sheetViews>
  <sheetFormatPr baseColWidth="10" defaultColWidth="11.5703125" defaultRowHeight="15" x14ac:dyDescent="0.25"/>
  <cols>
    <col min="1" max="1" width="18.42578125" style="1" bestFit="1" customWidth="1"/>
    <col min="2" max="2" width="31.5703125" style="1" customWidth="1"/>
    <col min="3" max="3" width="44.28515625" style="1" customWidth="1"/>
    <col min="4" max="4" width="41.7109375" style="1" customWidth="1"/>
    <col min="5" max="5" width="19" style="1" customWidth="1"/>
    <col min="6" max="6" width="40.42578125" style="1" customWidth="1"/>
    <col min="7" max="7" width="11.5703125" style="1"/>
    <col min="8" max="8" width="40.28515625" style="1" customWidth="1"/>
    <col min="9" max="16384" width="11.5703125" style="1"/>
  </cols>
  <sheetData>
    <row r="1" spans="1:6" ht="123.75" customHeight="1" x14ac:dyDescent="0.55000000000000004">
      <c r="D1" s="29" t="s">
        <v>31</v>
      </c>
    </row>
    <row r="2" spans="1:6" ht="24" thickBot="1" x14ac:dyDescent="0.4">
      <c r="A2" s="55" t="s">
        <v>44</v>
      </c>
      <c r="B2" s="55"/>
      <c r="C2" s="55"/>
      <c r="D2" s="55"/>
      <c r="E2" s="55"/>
      <c r="F2" s="55"/>
    </row>
    <row r="3" spans="1:6" ht="18" thickBot="1" x14ac:dyDescent="0.3">
      <c r="A3" s="70" t="s">
        <v>2</v>
      </c>
      <c r="B3" s="71" t="s">
        <v>14</v>
      </c>
      <c r="C3" s="72" t="s">
        <v>15</v>
      </c>
      <c r="D3" s="73" t="s">
        <v>11</v>
      </c>
    </row>
    <row r="4" spans="1:6" x14ac:dyDescent="0.25">
      <c r="A4" s="60" t="s">
        <v>0</v>
      </c>
      <c r="B4" s="22" t="s">
        <v>4</v>
      </c>
      <c r="C4" s="74">
        <v>1500</v>
      </c>
      <c r="D4" s="79">
        <f>'Estimation CH4'!C4*Données!D3</f>
        <v>134550</v>
      </c>
    </row>
    <row r="5" spans="1:6" x14ac:dyDescent="0.25">
      <c r="A5" s="60"/>
      <c r="B5" s="10" t="s">
        <v>16</v>
      </c>
      <c r="C5" s="75"/>
      <c r="D5" s="80">
        <f>'Estimation CH4'!C5*Données!D4</f>
        <v>0</v>
      </c>
    </row>
    <row r="6" spans="1:6" x14ac:dyDescent="0.25">
      <c r="A6" s="60"/>
      <c r="B6" s="12" t="s">
        <v>17</v>
      </c>
      <c r="C6" s="75"/>
      <c r="D6" s="80">
        <f>'Estimation CH4'!C6*Données!D5</f>
        <v>0</v>
      </c>
    </row>
    <row r="7" spans="1:6" ht="15.75" thickBot="1" x14ac:dyDescent="0.3">
      <c r="A7" s="61"/>
      <c r="B7" s="13" t="s">
        <v>18</v>
      </c>
      <c r="C7" s="76"/>
      <c r="D7" s="81">
        <f>'Estimation CH4'!C7*Données!D6</f>
        <v>0</v>
      </c>
    </row>
    <row r="8" spans="1:6" x14ac:dyDescent="0.25">
      <c r="A8" s="59" t="s">
        <v>3</v>
      </c>
      <c r="B8" s="15" t="s">
        <v>4</v>
      </c>
      <c r="C8" s="77"/>
      <c r="D8" s="79">
        <f>'Estimation CH4'!C8*Données!D7</f>
        <v>0</v>
      </c>
      <c r="E8" s="67">
        <f>(SUM(C8:C10)/D13)*100</f>
        <v>44.444444444444443</v>
      </c>
      <c r="F8" s="19" t="s">
        <v>23</v>
      </c>
    </row>
    <row r="9" spans="1:6" x14ac:dyDescent="0.25">
      <c r="A9" s="60"/>
      <c r="B9" s="12" t="s">
        <v>17</v>
      </c>
      <c r="C9" s="75">
        <v>2000</v>
      </c>
      <c r="D9" s="80">
        <f>'Estimation CH4'!C9*Données!D8</f>
        <v>76200</v>
      </c>
      <c r="E9" s="68"/>
      <c r="F9" s="20" t="s">
        <v>24</v>
      </c>
    </row>
    <row r="10" spans="1:6" ht="15.75" thickBot="1" x14ac:dyDescent="0.3">
      <c r="A10" s="61"/>
      <c r="B10" s="11" t="s">
        <v>19</v>
      </c>
      <c r="C10" s="78"/>
      <c r="D10" s="81">
        <f>'Estimation CH4'!C10*Données!D9</f>
        <v>0</v>
      </c>
      <c r="E10" s="69"/>
      <c r="F10" s="21" t="s">
        <v>25</v>
      </c>
    </row>
    <row r="11" spans="1:6" x14ac:dyDescent="0.25">
      <c r="A11" s="59" t="s">
        <v>1</v>
      </c>
      <c r="B11" s="15" t="s">
        <v>4</v>
      </c>
      <c r="C11" s="74"/>
      <c r="D11" s="79">
        <f>'Estimation CH4'!C11*Données!D10</f>
        <v>0</v>
      </c>
    </row>
    <row r="12" spans="1:6" ht="15.75" thickBot="1" x14ac:dyDescent="0.3">
      <c r="A12" s="61"/>
      <c r="B12" s="14" t="s">
        <v>17</v>
      </c>
      <c r="C12" s="78">
        <v>1000</v>
      </c>
      <c r="D12" s="81">
        <f>'Estimation CH4'!C12*Données!D11</f>
        <v>39000</v>
      </c>
    </row>
    <row r="13" spans="1:6" ht="15.75" thickBot="1" x14ac:dyDescent="0.3">
      <c r="C13" s="89" t="s">
        <v>20</v>
      </c>
      <c r="D13" s="82">
        <f>SUM(C4:C12)</f>
        <v>4500</v>
      </c>
    </row>
    <row r="14" spans="1:6" x14ac:dyDescent="0.25">
      <c r="A14" s="6"/>
      <c r="C14" s="90" t="s">
        <v>12</v>
      </c>
      <c r="D14" s="83">
        <f>SUM(D4:D12)</f>
        <v>249750</v>
      </c>
    </row>
    <row r="15" spans="1:6" ht="15.75" thickBot="1" x14ac:dyDescent="0.3">
      <c r="C15" s="89" t="s">
        <v>13</v>
      </c>
      <c r="D15" s="84">
        <f>D14*10*0.38</f>
        <v>949050</v>
      </c>
      <c r="E15" s="6"/>
    </row>
    <row r="16" spans="1:6" ht="15.75" thickBot="1" x14ac:dyDescent="0.3"/>
    <row r="17" spans="3:4" ht="15.75" thickBot="1" x14ac:dyDescent="0.3">
      <c r="C17" s="57" t="s">
        <v>26</v>
      </c>
      <c r="D17" s="58"/>
    </row>
    <row r="18" spans="3:4" x14ac:dyDescent="0.25">
      <c r="C18" s="8" t="s">
        <v>6</v>
      </c>
      <c r="D18" s="85">
        <f>D14*10</f>
        <v>2497500</v>
      </c>
    </row>
    <row r="19" spans="3:4" x14ac:dyDescent="0.25">
      <c r="C19" s="9" t="s">
        <v>7</v>
      </c>
      <c r="D19" s="86">
        <f>D18*0.38</f>
        <v>949050</v>
      </c>
    </row>
    <row r="20" spans="3:4" x14ac:dyDescent="0.25">
      <c r="C20" s="28" t="s">
        <v>5</v>
      </c>
      <c r="D20" s="87">
        <f>D19/8000</f>
        <v>118.63124999999999</v>
      </c>
    </row>
    <row r="21" spans="3:4" x14ac:dyDescent="0.25">
      <c r="C21" s="9" t="s">
        <v>8</v>
      </c>
      <c r="D21" s="86">
        <f>D18*0.45</f>
        <v>1123875</v>
      </c>
    </row>
    <row r="22" spans="3:4" x14ac:dyDescent="0.25">
      <c r="C22" s="28" t="s">
        <v>9</v>
      </c>
      <c r="D22" s="87">
        <f>D21*0.7</f>
        <v>786712.5</v>
      </c>
    </row>
    <row r="23" spans="3:4" ht="15.75" thickBot="1" x14ac:dyDescent="0.3">
      <c r="C23" s="3" t="s">
        <v>10</v>
      </c>
      <c r="D23" s="88">
        <f>D20*0.25</f>
        <v>29.657812499999999</v>
      </c>
    </row>
  </sheetData>
  <protectedRanges>
    <protectedRange algorithmName="SHA-512" hashValue="fkbfEtE81rh5bfhLNXZ6x2huad+gk0ypjDKntvFxoTIk2++AHW+Cyhqd/n7pjTe7MAQmvRm4aCdPLqRuLTLUTA==" saltValue="yvTkL8gXyN1iS3JhggkyVw==" spinCount="100000" sqref="C4:C12" name="Plage2"/>
  </protectedRanges>
  <mergeCells count="6">
    <mergeCell ref="E8:E10"/>
    <mergeCell ref="A2:F2"/>
    <mergeCell ref="C17:D17"/>
    <mergeCell ref="A4:A7"/>
    <mergeCell ref="A8:A10"/>
    <mergeCell ref="A11:A12"/>
  </mergeCells>
  <conditionalFormatting sqref="B4:B7">
    <cfRule type="colorScale" priority="4">
      <colorScale>
        <cfvo type="min"/>
        <cfvo type="percentile" val="50"/>
        <cfvo type="max"/>
        <color rgb="FF5A8AC6"/>
        <color rgb="FFFCFCFF"/>
        <color rgb="FFF8696B"/>
      </colorScale>
    </cfRule>
  </conditionalFormatting>
  <conditionalFormatting sqref="E8:E10">
    <cfRule type="iconSet" priority="3">
      <iconSet reverse="1">
        <cfvo type="percent" val="0"/>
        <cfvo type="num" val="20"/>
        <cfvo type="num" val="30"/>
      </iconSet>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workbookViewId="0">
      <selection activeCell="E5" sqref="E5"/>
    </sheetView>
  </sheetViews>
  <sheetFormatPr baseColWidth="10" defaultRowHeight="15" x14ac:dyDescent="0.25"/>
  <cols>
    <col min="1" max="1" width="45.7109375" style="7" customWidth="1"/>
    <col min="2" max="2" width="11.42578125" style="36"/>
    <col min="3" max="3" width="56.140625" style="7" bestFit="1" customWidth="1"/>
    <col min="5" max="5" width="28.140625" customWidth="1"/>
    <col min="6" max="6" width="17" customWidth="1"/>
    <col min="9" max="9" width="25.140625" customWidth="1"/>
    <col min="10" max="10" width="17.5703125" customWidth="1"/>
  </cols>
  <sheetData>
    <row r="1" spans="1:6" s="1" customFormat="1" ht="126.75" customHeight="1" x14ac:dyDescent="0.55000000000000004">
      <c r="A1" s="7"/>
      <c r="B1" s="36"/>
      <c r="C1" s="7"/>
      <c r="D1" s="29" t="s">
        <v>31</v>
      </c>
    </row>
    <row r="2" spans="1:6" ht="24" thickBot="1" x14ac:dyDescent="0.4">
      <c r="A2" s="55" t="s">
        <v>35</v>
      </c>
      <c r="B2" s="56"/>
      <c r="C2" s="56"/>
      <c r="D2" s="56"/>
      <c r="E2" s="56"/>
      <c r="F2" s="56"/>
    </row>
    <row r="3" spans="1:6" s="32" customFormat="1" ht="45" x14ac:dyDescent="0.25">
      <c r="A3" s="31" t="s">
        <v>45</v>
      </c>
      <c r="B3" s="46"/>
      <c r="C3" s="34" t="s">
        <v>36</v>
      </c>
      <c r="E3" s="62" t="s">
        <v>30</v>
      </c>
      <c r="F3" s="63"/>
    </row>
    <row r="4" spans="1:6" x14ac:dyDescent="0.25">
      <c r="A4" s="33" t="s">
        <v>46</v>
      </c>
      <c r="B4" s="64">
        <v>20</v>
      </c>
      <c r="C4" s="35" t="s">
        <v>37</v>
      </c>
      <c r="E4" s="42" t="s">
        <v>28</v>
      </c>
      <c r="F4" s="43" t="s">
        <v>29</v>
      </c>
    </row>
    <row r="5" spans="1:6" s="32" customFormat="1" ht="30" x14ac:dyDescent="0.25">
      <c r="A5" s="41" t="s">
        <v>47</v>
      </c>
      <c r="B5" s="47"/>
      <c r="C5" s="40" t="s">
        <v>38</v>
      </c>
      <c r="E5" s="49"/>
      <c r="F5" s="50"/>
    </row>
    <row r="6" spans="1:6" s="32" customFormat="1" ht="30" x14ac:dyDescent="0.25">
      <c r="A6" s="41" t="s">
        <v>48</v>
      </c>
      <c r="B6" s="47"/>
      <c r="C6" s="40" t="s">
        <v>39</v>
      </c>
      <c r="E6" s="51"/>
      <c r="F6" s="52"/>
    </row>
    <row r="7" spans="1:6" x14ac:dyDescent="0.25">
      <c r="A7" s="38" t="s">
        <v>49</v>
      </c>
      <c r="B7" s="48"/>
      <c r="C7" s="35" t="s">
        <v>40</v>
      </c>
      <c r="E7" s="51"/>
      <c r="F7" s="52"/>
    </row>
    <row r="8" spans="1:6" x14ac:dyDescent="0.25">
      <c r="A8" s="38" t="s">
        <v>50</v>
      </c>
      <c r="B8" s="64">
        <v>8000</v>
      </c>
      <c r="C8" s="35" t="s">
        <v>41</v>
      </c>
      <c r="E8" s="49"/>
      <c r="F8" s="50"/>
    </row>
    <row r="9" spans="1:6" s="32" customFormat="1" ht="30.75" thickBot="1" x14ac:dyDescent="0.3">
      <c r="A9" s="41" t="s">
        <v>51</v>
      </c>
      <c r="B9" s="47"/>
      <c r="C9" s="40" t="s">
        <v>42</v>
      </c>
      <c r="E9" s="53"/>
      <c r="F9" s="54"/>
    </row>
    <row r="10" spans="1:6" s="32" customFormat="1" ht="30.75" thickBot="1" x14ac:dyDescent="0.3">
      <c r="A10" s="44" t="s">
        <v>52</v>
      </c>
      <c r="B10" s="65">
        <v>1.167</v>
      </c>
      <c r="C10" s="45" t="s">
        <v>43</v>
      </c>
    </row>
    <row r="12" spans="1:6" ht="15.75" thickBot="1" x14ac:dyDescent="0.3"/>
    <row r="13" spans="1:6" ht="15.75" thickBot="1" x14ac:dyDescent="0.3">
      <c r="A13" s="39" t="s">
        <v>27</v>
      </c>
      <c r="B13" s="37" t="e">
        <f>((B6*B8*B9*B7/2*B10) - B5*B3)*(B4/B3)</f>
        <v>#DIV/0!</v>
      </c>
    </row>
  </sheetData>
  <mergeCells count="2">
    <mergeCell ref="E3:F3"/>
    <mergeCell ref="A2:F2"/>
  </mergeCells>
  <conditionalFormatting sqref="F5:F9">
    <cfRule type="iconSet" priority="8">
      <iconSet>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 id="{6E6AB780-AE3E-4E7A-9CAB-812464370F73}">
            <x14:iconSet custom="1">
              <x14:cfvo type="percent">
                <xm:f>0</xm:f>
              </x14:cfvo>
              <x14:cfvo type="num">
                <xm:f>$B$13</xm:f>
              </x14:cfvo>
              <x14:cfvo type="num" gte="0">
                <xm:f>$B$13</xm:f>
              </x14:cfvo>
              <x14:cfIcon iconSet="3TrafficLights1" iconId="2"/>
              <x14:cfIcon iconSet="3TrafficLights1" iconId="1"/>
              <x14:cfIcon iconSet="3TrafficLights1" iconId="0"/>
            </x14:iconSet>
          </x14:cfRule>
          <xm:sqref>F5:F9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384A8-8314-417E-AEDD-ECE3BB9B2A1D}">
  <dimension ref="A1:D11"/>
  <sheetViews>
    <sheetView workbookViewId="0">
      <selection activeCell="C22" sqref="C22"/>
    </sheetView>
  </sheetViews>
  <sheetFormatPr baseColWidth="10" defaultRowHeight="15" x14ac:dyDescent="0.25"/>
  <cols>
    <col min="1" max="1" width="24.85546875" bestFit="1" customWidth="1"/>
    <col min="2" max="2" width="31.85546875" bestFit="1" customWidth="1"/>
    <col min="3" max="3" width="42.28515625" bestFit="1" customWidth="1"/>
    <col min="4" max="4" width="42" bestFit="1" customWidth="1"/>
  </cols>
  <sheetData>
    <row r="1" spans="1:4" ht="19.5" thickBot="1" x14ac:dyDescent="0.35">
      <c r="A1" s="66" t="s">
        <v>53</v>
      </c>
      <c r="B1" s="6"/>
    </row>
    <row r="2" spans="1:4" ht="19.5" thickBot="1" x14ac:dyDescent="0.4">
      <c r="A2" s="24" t="s">
        <v>2</v>
      </c>
      <c r="B2" s="25" t="s">
        <v>14</v>
      </c>
      <c r="C2" s="26" t="s">
        <v>21</v>
      </c>
      <c r="D2" s="27" t="s">
        <v>22</v>
      </c>
    </row>
    <row r="3" spans="1:4" x14ac:dyDescent="0.25">
      <c r="A3" s="60" t="s">
        <v>0</v>
      </c>
      <c r="B3" s="22" t="s">
        <v>4</v>
      </c>
      <c r="C3" s="17">
        <v>236.4</v>
      </c>
      <c r="D3" s="5">
        <v>89.7</v>
      </c>
    </row>
    <row r="4" spans="1:4" x14ac:dyDescent="0.25">
      <c r="A4" s="60"/>
      <c r="B4" s="10" t="s">
        <v>16</v>
      </c>
      <c r="C4" s="17">
        <v>94.3</v>
      </c>
      <c r="D4" s="5">
        <v>35.799999999999997</v>
      </c>
    </row>
    <row r="5" spans="1:4" x14ac:dyDescent="0.25">
      <c r="A5" s="60"/>
      <c r="B5" s="12" t="s">
        <v>17</v>
      </c>
      <c r="C5" s="17">
        <v>190.5</v>
      </c>
      <c r="D5" s="5">
        <v>72.3</v>
      </c>
    </row>
    <row r="6" spans="1:4" ht="15.75" thickBot="1" x14ac:dyDescent="0.3">
      <c r="A6" s="61"/>
      <c r="B6" s="13" t="s">
        <v>18</v>
      </c>
      <c r="C6" s="23">
        <v>167.5</v>
      </c>
      <c r="D6" s="5">
        <v>63.6</v>
      </c>
    </row>
    <row r="7" spans="1:4" x14ac:dyDescent="0.25">
      <c r="A7" s="59" t="s">
        <v>3</v>
      </c>
      <c r="B7" s="15" t="s">
        <v>4</v>
      </c>
      <c r="C7" s="16">
        <v>71.599999999999994</v>
      </c>
      <c r="D7" s="2">
        <v>19.8</v>
      </c>
    </row>
    <row r="8" spans="1:4" x14ac:dyDescent="0.25">
      <c r="A8" s="60"/>
      <c r="B8" s="12" t="s">
        <v>17</v>
      </c>
      <c r="C8" s="17">
        <v>138</v>
      </c>
      <c r="D8" s="5">
        <v>38.1</v>
      </c>
    </row>
    <row r="9" spans="1:4" ht="15.75" thickBot="1" x14ac:dyDescent="0.3">
      <c r="A9" s="61"/>
      <c r="B9" s="11" t="s">
        <v>19</v>
      </c>
      <c r="C9" s="18">
        <v>59</v>
      </c>
      <c r="D9" s="4">
        <v>16.3</v>
      </c>
    </row>
    <row r="10" spans="1:4" x14ac:dyDescent="0.25">
      <c r="A10" s="59" t="s">
        <v>1</v>
      </c>
      <c r="B10" s="15" t="s">
        <v>4</v>
      </c>
      <c r="C10" s="17">
        <v>192.2</v>
      </c>
      <c r="D10" s="5">
        <v>39.799999999999997</v>
      </c>
    </row>
    <row r="11" spans="1:4" ht="15.75" thickBot="1" x14ac:dyDescent="0.3">
      <c r="A11" s="61"/>
      <c r="B11" s="14" t="s">
        <v>17</v>
      </c>
      <c r="C11" s="18">
        <v>188.6</v>
      </c>
      <c r="D11" s="4">
        <v>39</v>
      </c>
    </row>
  </sheetData>
  <sheetProtection algorithmName="SHA-512" hashValue="cG9G5kZ904WM+u9FPO+UTdVRxJmvY+JSxqugQD2V/7lywVcGnjJxBhpd+CjD4Na/2fetZa6ZGAiKjZEL50kqrw==" saltValue="LZau5eUdIqFo4mcedbpMWQ==" spinCount="100000" sheet="1" objects="1" scenarios="1"/>
  <mergeCells count="3">
    <mergeCell ref="A3:A6"/>
    <mergeCell ref="A7:A9"/>
    <mergeCell ref="A10:A11"/>
  </mergeCells>
  <conditionalFormatting sqref="B3:B6">
    <cfRule type="colorScale" priority="1">
      <colorScale>
        <cfvo type="min"/>
        <cfvo type="percentile" val="50"/>
        <cfvo type="max"/>
        <color rgb="FF5A8AC6"/>
        <color rgb="FFFCFCFF"/>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Mode d'emploi</vt:lpstr>
      <vt:lpstr>Estimation CH4</vt:lpstr>
      <vt:lpstr>Dmax</vt:lpstr>
      <vt:lpstr>Données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SELLIER Marion</dc:creator>
  <cp:lastModifiedBy>WALLRICH Anne</cp:lastModifiedBy>
  <dcterms:created xsi:type="dcterms:W3CDTF">2021-11-23T09:55:27Z</dcterms:created>
  <dcterms:modified xsi:type="dcterms:W3CDTF">2022-10-24T08:18:53Z</dcterms:modified>
</cp:coreProperties>
</file>